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3480" windowHeight="6578"/>
  </bookViews>
  <sheets>
    <sheet name="Cost of Attendance " sheetId="1" r:id="rId1"/>
    <sheet name="Comparing the Cost of Attend." sheetId="3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0" i="3" l="1"/>
  <c r="C30" i="3"/>
  <c r="D30" i="3"/>
  <c r="E30" i="3"/>
  <c r="F30" i="3"/>
  <c r="G30" i="3"/>
  <c r="C11" i="3"/>
  <c r="H26" i="1"/>
  <c r="E27" i="1"/>
  <c r="H7" i="1" l="1"/>
  <c r="G26" i="3" l="1"/>
  <c r="F26" i="3"/>
  <c r="E26" i="3"/>
  <c r="D26" i="3"/>
  <c r="C26" i="3"/>
  <c r="B26" i="3"/>
  <c r="G19" i="3"/>
  <c r="F19" i="3"/>
  <c r="F29" i="3" s="1"/>
  <c r="E19" i="3"/>
  <c r="E29" i="3" s="1"/>
  <c r="D19" i="3"/>
  <c r="D29" i="3" s="1"/>
  <c r="C19" i="3"/>
  <c r="C29" i="3" s="1"/>
  <c r="B19" i="3"/>
  <c r="B12" i="3"/>
  <c r="C12" i="3"/>
  <c r="B29" i="3" l="1"/>
  <c r="B32" i="3" s="1"/>
  <c r="G29" i="3"/>
  <c r="C32" i="3"/>
  <c r="D11" i="3"/>
  <c r="D12" i="3" l="1"/>
  <c r="D32" i="3" s="1"/>
  <c r="E11" i="3"/>
  <c r="E12" i="3" l="1"/>
  <c r="E32" i="3" s="1"/>
  <c r="F11" i="3"/>
  <c r="D14" i="1"/>
  <c r="G11" i="3" l="1"/>
  <c r="G12" i="3" s="1"/>
  <c r="G32" i="3" s="1"/>
  <c r="F12" i="3"/>
  <c r="F32" i="3" s="1"/>
  <c r="E15" i="1"/>
  <c r="C20" i="1"/>
  <c r="D20" i="1"/>
  <c r="E16" i="1"/>
  <c r="E17" i="1"/>
  <c r="E19" i="1"/>
  <c r="E20" i="1" l="1"/>
  <c r="H9" i="1"/>
  <c r="C9" i="1"/>
  <c r="D27" i="1"/>
  <c r="C7" i="1" s="1"/>
  <c r="H20" i="1"/>
  <c r="H5" i="1"/>
  <c r="C5" i="1"/>
  <c r="C6" i="1" l="1"/>
  <c r="H6" i="1"/>
  <c r="H8" i="1"/>
  <c r="H10" i="1" s="1"/>
  <c r="H25" i="1"/>
  <c r="C8" i="1"/>
  <c r="C10" i="1" l="1"/>
</calcChain>
</file>

<file path=xl/sharedStrings.xml><?xml version="1.0" encoding="utf-8"?>
<sst xmlns="http://schemas.openxmlformats.org/spreadsheetml/2006/main" count="98" uniqueCount="90">
  <si>
    <t>Projected Cost</t>
  </si>
  <si>
    <t>Actual Cost</t>
  </si>
  <si>
    <t>Difference</t>
  </si>
  <si>
    <t>Subtotal</t>
  </si>
  <si>
    <t>Create a Personal Monthly Budget in this worksheet. Helpful instructions on how to use this worksheet are in cells in this column. Arrow down to get started.</t>
  </si>
  <si>
    <t>Title of this worksheet is in cell at right. Next instruction is in cell A5.</t>
  </si>
  <si>
    <t>Enter details in Housing table starting in cell at right and in Entertainment table starting in cell G14. Next instruction is in cell A27.</t>
  </si>
  <si>
    <t>Enter details in Transportation table starting in cell at right and in Loans table starting in cell G26. Next instruction is in cell A37.</t>
  </si>
  <si>
    <t>Enter details in Food table starting in cell at right and in Savings table starting in cell G42. Next instruction is in cell A50.</t>
  </si>
  <si>
    <t>Enter details in Pets table starting in cell at right and in Gifts table starting in cell G48. Next instruction is in cell A58.</t>
  </si>
  <si>
    <t>Enter details in Personal Care table starting in cell at right and in Legal table starting in cell G54. Next instruction is in cell A61.</t>
  </si>
  <si>
    <t>Total Projected Cost is auto calculated in cell J61, Total Actual Cost in J63, and Total Difference in J65.</t>
  </si>
  <si>
    <t>Projected Monthly Income label is in cell at right. Enter Income 1 in cell C5 and Extra Income in C6 to calculate Total monthly income in C7. Next instruction is in cell A7.</t>
  </si>
  <si>
    <t>Projected Balance is auto calculated in cell H4, Actual Balance in H6, and Difference in H8. Next instruction is in cell A9.</t>
  </si>
  <si>
    <t>Enter details in Insurance table starting in cell at right and in Taxes table starting in cell G35. Next instruction is in cell A44.</t>
  </si>
  <si>
    <t xml:space="preserve">Net Costs </t>
  </si>
  <si>
    <t>Cost of Attendance</t>
  </si>
  <si>
    <t xml:space="preserve">Total Grants and Scholarships </t>
  </si>
  <si>
    <t xml:space="preserve">Cost of Attendance (After self-selecting Packages) </t>
  </si>
  <si>
    <t>Projected Net Costs (As Presented on Original Award Letter)</t>
  </si>
  <si>
    <t xml:space="preserve">Actual Net Costs (Once student has adjusted their expenditures) </t>
  </si>
  <si>
    <t>Projected Cost of Attendance for 2020-2021</t>
  </si>
  <si>
    <t xml:space="preserve">Tuition and Fees </t>
  </si>
  <si>
    <t>Housing and Meals</t>
  </si>
  <si>
    <t xml:space="preserve">Books and Supplies </t>
  </si>
  <si>
    <t xml:space="preserve">Transportation </t>
  </si>
  <si>
    <t xml:space="preserve">Other Education Costs </t>
  </si>
  <si>
    <t xml:space="preserve">Estimated Cost of Attendance </t>
  </si>
  <si>
    <t xml:space="preserve">Need-Based Grants and Scholarships </t>
  </si>
  <si>
    <t xml:space="preserve">Federal Pell Grants </t>
  </si>
  <si>
    <t xml:space="preserve">UC SHIP Grant </t>
  </si>
  <si>
    <t>Institutional Grants- University Grant</t>
  </si>
  <si>
    <t xml:space="preserve">State Grant: CAL GRANT </t>
  </si>
  <si>
    <t xml:space="preserve">Other Grant Aid </t>
  </si>
  <si>
    <t>Scholarships (School, state or other)</t>
  </si>
  <si>
    <t xml:space="preserve">Loan Options </t>
  </si>
  <si>
    <t xml:space="preserve">Initial Offer </t>
  </si>
  <si>
    <t xml:space="preserve">Federal Direct Subsidized Loan </t>
  </si>
  <si>
    <t xml:space="preserve">Federal Direct Unsubsidized Loan </t>
  </si>
  <si>
    <t>Parent Plus Federal Loan</t>
  </si>
  <si>
    <t xml:space="preserve">  Borrowed</t>
  </si>
  <si>
    <t>Column1</t>
  </si>
  <si>
    <t>Amount Awarded</t>
  </si>
  <si>
    <t xml:space="preserve">Work Options </t>
  </si>
  <si>
    <t>Work-study (Federal, State or institutional)</t>
  </si>
  <si>
    <t>Other Campus Job</t>
  </si>
  <si>
    <t xml:space="preserve">Estimated Family Contribution (EFC) </t>
  </si>
  <si>
    <t xml:space="preserve">Family Contribution (Out of Pocket cost/yr) </t>
  </si>
  <si>
    <t xml:space="preserve">Family Contribution </t>
  </si>
  <si>
    <t>Net Costs</t>
  </si>
  <si>
    <t xml:space="preserve">Loans </t>
  </si>
  <si>
    <t>Institutional or Other Loan</t>
  </si>
  <si>
    <t xml:space="preserve">UC SHIP: Health Insurance </t>
  </si>
  <si>
    <t xml:space="preserve">Work-Study </t>
  </si>
  <si>
    <t>CALCULATING THE COST OF COLLEGE</t>
  </si>
  <si>
    <t xml:space="preserve">Work-study Funds per quarter/semester </t>
  </si>
  <si>
    <t>UCR</t>
  </si>
  <si>
    <t>USC</t>
  </si>
  <si>
    <t>College 3</t>
  </si>
  <si>
    <t>College 4</t>
  </si>
  <si>
    <t>College 5</t>
  </si>
  <si>
    <t>College 6</t>
  </si>
  <si>
    <t>Tuition &amp; Fees</t>
  </si>
  <si>
    <t>Room &amp; Board</t>
  </si>
  <si>
    <t>Books &amp; Supplies</t>
  </si>
  <si>
    <t>Personal Expenses</t>
  </si>
  <si>
    <t>Transportation</t>
  </si>
  <si>
    <t>Miscellaneous</t>
  </si>
  <si>
    <t>Total</t>
  </si>
  <si>
    <t>Financial Aid</t>
  </si>
  <si>
    <t>Federal Pell Grant</t>
  </si>
  <si>
    <t>University Grants</t>
  </si>
  <si>
    <t>Scholarships</t>
  </si>
  <si>
    <t>Work study</t>
  </si>
  <si>
    <t>Total Gift Aid</t>
  </si>
  <si>
    <t>Federal Perkins Loan</t>
  </si>
  <si>
    <t>Federal Plus Loan</t>
  </si>
  <si>
    <t>Alternative Loans</t>
  </si>
  <si>
    <t>Total Loans</t>
  </si>
  <si>
    <t>TOTAL FINANCIAL AID AWARDED</t>
  </si>
  <si>
    <t>YOUR UNMET NEED</t>
  </si>
  <si>
    <t>YOUR OUT-OF-POCKET COST</t>
  </si>
  <si>
    <t>Expected Family Contribution +Your Unmet Need</t>
  </si>
  <si>
    <t>State Grants (CAL GRANT A or B)</t>
  </si>
  <si>
    <t>Federal Stafford Loan Subsidized</t>
  </si>
  <si>
    <t>Federal Stafford Loan Unsubsidized</t>
  </si>
  <si>
    <t>EFC (Expected Family Contribution)</t>
  </si>
  <si>
    <r>
      <rPr>
        <b/>
        <sz val="14"/>
        <color theme="5" tint="-0.499984740745262"/>
        <rFont val="Rockwell"/>
        <family val="1"/>
        <scheme val="major"/>
      </rPr>
      <t>COMPARING THE COST OF ATTENDANCE</t>
    </r>
    <r>
      <rPr>
        <b/>
        <sz val="14"/>
        <color theme="0"/>
        <rFont val="Rockwell"/>
        <family val="1"/>
        <scheme val="major"/>
      </rPr>
      <t xml:space="preserve"> </t>
    </r>
  </si>
  <si>
    <t xml:space="preserve">Yearly Cost of Attendance </t>
  </si>
  <si>
    <t xml:space="preserve">(Cost of Attendance - Financial Aid Awarded)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</si>
</sst>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[&lt;=9999999]###\-####;\(###\)\ ###\-####"/>
  </numFmts>
  <fonts count="34">
    <font>
      <sz val="10"/>
      <color theme="1" tint="0.2499465926084170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0"/>
      <color theme="1" tint="0.24994659260841701"/>
      <name val="Rockwell"/>
      <family val="2"/>
      <scheme val="major"/>
    </font>
    <font>
      <b/>
      <sz val="10"/>
      <color theme="1" tint="0.24994659260841701"/>
      <name val="Rockwell"/>
      <family val="2"/>
      <scheme val="major"/>
    </font>
    <font>
      <sz val="22"/>
      <color theme="3" tint="0.24994659260841701"/>
      <name val="Rockwell"/>
      <family val="2"/>
      <scheme val="major"/>
    </font>
    <font>
      <sz val="11"/>
      <color theme="0"/>
      <name val="Lucida Sans"/>
      <family val="2"/>
      <scheme val="minor"/>
    </font>
    <font>
      <sz val="10"/>
      <color theme="0"/>
      <name val="Lucida Sans"/>
      <family val="2"/>
      <scheme val="minor"/>
    </font>
    <font>
      <sz val="12"/>
      <name val="Lucida Sans"/>
      <family val="2"/>
      <charset val="238"/>
      <scheme val="minor"/>
    </font>
    <font>
      <sz val="11"/>
      <color theme="4" tint="-0.499984740745262"/>
      <name val="Lucida Sans"/>
      <family val="2"/>
      <scheme val="minor"/>
    </font>
    <font>
      <sz val="14"/>
      <color theme="0"/>
      <name val="Rockwell"/>
      <family val="1"/>
      <scheme val="major"/>
    </font>
    <font>
      <b/>
      <sz val="12"/>
      <name val="Lucida Sans"/>
      <family val="2"/>
      <charset val="238"/>
      <scheme val="minor"/>
    </font>
    <font>
      <sz val="36"/>
      <color theme="5" tint="-0.499984740745262"/>
      <name val="Rockwell"/>
      <family val="2"/>
      <scheme val="major"/>
    </font>
    <font>
      <sz val="12"/>
      <color theme="1" tint="0.24994659260841701"/>
      <name val="Lucida Sans"/>
      <family val="2"/>
      <scheme val="minor"/>
    </font>
    <font>
      <sz val="12"/>
      <color theme="1" tint="0.24994659260841701"/>
      <name val="Rockwell"/>
      <family val="1"/>
      <scheme val="major"/>
    </font>
    <font>
      <b/>
      <sz val="12"/>
      <color theme="1" tint="0.24994659260841701"/>
      <name val="Lucida Sans"/>
      <family val="2"/>
      <charset val="238"/>
      <scheme val="minor"/>
    </font>
    <font>
      <sz val="10"/>
      <color theme="1" tint="0.24994659260841701"/>
      <name val="Lucida Sans"/>
      <family val="2"/>
      <scheme val="minor"/>
    </font>
    <font>
      <sz val="12"/>
      <color theme="2" tint="0.79995117038483843"/>
      <name val="Rockwell"/>
      <family val="1"/>
      <scheme val="major"/>
    </font>
    <font>
      <sz val="12"/>
      <name val="Lucida Sans"/>
      <family val="2"/>
      <scheme val="minor"/>
    </font>
    <font>
      <b/>
      <sz val="12"/>
      <color theme="1" tint="0.24994659260841701"/>
      <name val="Lucida Sans"/>
      <family val="2"/>
      <scheme val="minor"/>
    </font>
    <font>
      <b/>
      <sz val="12"/>
      <color theme="1" tint="0.24994659260841701"/>
      <name val="Rockwell"/>
      <family val="1"/>
      <scheme val="major"/>
    </font>
    <font>
      <b/>
      <sz val="12"/>
      <color theme="6" tint="-0.499984740745262"/>
      <name val="Rockwell"/>
      <family val="1"/>
      <scheme val="major"/>
    </font>
    <font>
      <b/>
      <sz val="12"/>
      <color theme="1" tint="0.24994659260841701"/>
      <name val="Lucida Sans"/>
      <family val="2"/>
      <scheme val="minor"/>
    </font>
    <font>
      <sz val="12"/>
      <color rgb="FFFF0000"/>
      <name val="Lucida Sans"/>
      <family val="2"/>
      <scheme val="minor"/>
    </font>
    <font>
      <b/>
      <sz val="12"/>
      <color rgb="FFFF0000"/>
      <name val="Lucida Sans"/>
      <family val="2"/>
      <scheme val="minor"/>
    </font>
    <font>
      <sz val="10"/>
      <color theme="1"/>
      <name val="Lucida Sans Unicode"/>
      <family val="2"/>
    </font>
    <font>
      <b/>
      <sz val="10"/>
      <color theme="1"/>
      <name val="Lucida Sans Unicode"/>
      <family val="2"/>
    </font>
    <font>
      <sz val="10"/>
      <color theme="0"/>
      <name val="Lucida Sans Unicode"/>
      <family val="2"/>
    </font>
    <font>
      <b/>
      <sz val="10"/>
      <color theme="0"/>
      <name val="Lucida Sans Unicode"/>
      <family val="2"/>
    </font>
    <font>
      <b/>
      <sz val="10"/>
      <color theme="0"/>
      <name val="Lucida Sans"/>
      <family val="2"/>
      <scheme val="minor"/>
    </font>
    <font>
      <b/>
      <sz val="14"/>
      <color theme="0"/>
      <name val="Rockwell"/>
      <family val="1"/>
      <scheme val="major"/>
    </font>
    <font>
      <b/>
      <sz val="14"/>
      <color theme="5" tint="-0.499984740745262"/>
      <name val="Rockwell"/>
      <family val="1"/>
      <scheme val="major"/>
    </font>
    <font>
      <b/>
      <sz val="10"/>
      <color theme="5" tint="-0.499984740745262"/>
      <name val="Lucida Sans Unicode"/>
      <family val="2"/>
    </font>
    <font>
      <sz val="10"/>
      <color theme="5" tint="-0.499984740745262"/>
      <name val="Lucida Sans Unicode"/>
      <family val="2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theme="2" tint="0.79995117038483843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9">
    <xf numFmtId="0" fontId="0" fillId="0" borderId="0"/>
    <xf numFmtId="0" fontId="5" fillId="0" borderId="1" applyNumberFormat="0" applyFill="0" applyAlignment="0" applyProtection="0"/>
    <xf numFmtId="0" fontId="3" fillId="0" borderId="2" applyNumberFormat="0" applyFill="0" applyBorder="0" applyAlignment="0" applyProtection="0"/>
    <xf numFmtId="0" fontId="4" fillId="0" borderId="3" applyNumberFormat="0" applyFill="0" applyBorder="0" applyAlignment="0" applyProtection="0"/>
    <xf numFmtId="165" fontId="9" fillId="0" borderId="0" applyFont="0" applyFill="0" applyBorder="0" applyAlignment="0" applyProtection="0"/>
    <xf numFmtId="14" fontId="9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/>
    <xf numFmtId="0" fontId="6" fillId="0" borderId="0" xfId="0" applyFont="1"/>
    <xf numFmtId="0" fontId="7" fillId="0" borderId="0" xfId="0" applyFont="1"/>
    <xf numFmtId="0" fontId="3" fillId="0" borderId="0" xfId="2" applyBorder="1" applyAlignment="1">
      <alignment vertical="center" wrapText="1"/>
    </xf>
    <xf numFmtId="0" fontId="3" fillId="0" borderId="0" xfId="2" applyBorder="1" applyAlignment="1">
      <alignment vertical="center"/>
    </xf>
    <xf numFmtId="0" fontId="8" fillId="2" borderId="4" xfId="2" applyFont="1" applyFill="1" applyBorder="1" applyAlignment="1">
      <alignment vertical="center"/>
    </xf>
    <xf numFmtId="8" fontId="8" fillId="2" borderId="6" xfId="0" applyNumberFormat="1" applyFont="1" applyFill="1" applyBorder="1" applyAlignment="1">
      <alignment vertical="center"/>
    </xf>
    <xf numFmtId="8" fontId="11" fillId="4" borderId="6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164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/>
    <xf numFmtId="0" fontId="1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18" fillId="7" borderId="0" xfId="0" applyFont="1" applyFill="1" applyBorder="1" applyAlignment="1">
      <alignment vertical="center"/>
    </xf>
    <xf numFmtId="0" fontId="8" fillId="5" borderId="4" xfId="2" applyFont="1" applyFill="1" applyBorder="1" applyAlignment="1">
      <alignment vertical="center"/>
    </xf>
    <xf numFmtId="8" fontId="8" fillId="5" borderId="6" xfId="0" applyNumberFormat="1" applyFont="1" applyFill="1" applyBorder="1" applyAlignment="1">
      <alignment vertical="center"/>
    </xf>
    <xf numFmtId="164" fontId="19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0" fontId="5" fillId="0" borderId="0" xfId="1" applyFill="1" applyBorder="1"/>
    <xf numFmtId="0" fontId="0" fillId="0" borderId="0" xfId="0" applyFill="1"/>
    <xf numFmtId="164" fontId="19" fillId="0" borderId="0" xfId="0" applyNumberFormat="1" applyFont="1"/>
    <xf numFmtId="164" fontId="8" fillId="2" borderId="6" xfId="6" applyNumberFormat="1" applyFont="1" applyFill="1" applyBorder="1" applyAlignment="1">
      <alignment vertical="center"/>
    </xf>
    <xf numFmtId="0" fontId="20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right" vertical="center"/>
    </xf>
    <xf numFmtId="164" fontId="23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24" fillId="0" borderId="0" xfId="0" applyNumberFormat="1" applyFont="1" applyAlignment="1">
      <alignment horizontal="center" vertical="center"/>
    </xf>
    <xf numFmtId="7" fontId="11" fillId="8" borderId="6" xfId="0" applyNumberFormat="1" applyFont="1" applyFill="1" applyBorder="1" applyAlignment="1">
      <alignment vertical="center"/>
    </xf>
    <xf numFmtId="8" fontId="0" fillId="0" borderId="0" xfId="0" applyNumberFormat="1"/>
    <xf numFmtId="0" fontId="25" fillId="0" borderId="0" xfId="0" applyFont="1"/>
    <xf numFmtId="0" fontId="25" fillId="0" borderId="0" xfId="0" applyFont="1" applyAlignment="1">
      <alignment horizontal="right"/>
    </xf>
    <xf numFmtId="0" fontId="25" fillId="0" borderId="0" xfId="0" applyFont="1" applyBorder="1"/>
    <xf numFmtId="0" fontId="26" fillId="0" borderId="0" xfId="0" applyFont="1"/>
    <xf numFmtId="0" fontId="27" fillId="9" borderId="0" xfId="0" applyFont="1" applyFill="1"/>
    <xf numFmtId="0" fontId="25" fillId="0" borderId="0" xfId="0" applyFont="1" applyAlignment="1">
      <alignment horizontal="left"/>
    </xf>
    <xf numFmtId="0" fontId="28" fillId="8" borderId="8" xfId="0" applyFont="1" applyFill="1" applyBorder="1"/>
    <xf numFmtId="0" fontId="28" fillId="8" borderId="8" xfId="0" applyFont="1" applyFill="1" applyBorder="1" applyAlignment="1">
      <alignment horizontal="center"/>
    </xf>
    <xf numFmtId="0" fontId="26" fillId="0" borderId="17" xfId="0" applyFont="1" applyBorder="1" applyAlignment="1">
      <alignment horizontal="left"/>
    </xf>
    <xf numFmtId="0" fontId="25" fillId="0" borderId="18" xfId="0" applyFont="1" applyBorder="1" applyAlignment="1">
      <alignment horizontal="left"/>
    </xf>
    <xf numFmtId="0" fontId="33" fillId="0" borderId="13" xfId="0" applyFont="1" applyFill="1" applyBorder="1" applyAlignment="1">
      <alignment horizontal="left"/>
    </xf>
    <xf numFmtId="0" fontId="32" fillId="0" borderId="14" xfId="0" applyFont="1" applyFill="1" applyBorder="1" applyAlignment="1">
      <alignment horizontal="left"/>
    </xf>
    <xf numFmtId="0" fontId="26" fillId="2" borderId="20" xfId="0" applyFont="1" applyFill="1" applyBorder="1"/>
    <xf numFmtId="44" fontId="26" fillId="2" borderId="21" xfId="0" applyNumberFormat="1" applyFont="1" applyFill="1" applyBorder="1" applyAlignment="1"/>
    <xf numFmtId="44" fontId="26" fillId="2" borderId="22" xfId="0" applyNumberFormat="1" applyFont="1" applyFill="1" applyBorder="1" applyAlignment="1"/>
    <xf numFmtId="0" fontId="26" fillId="2" borderId="20" xfId="0" applyFont="1" applyFill="1" applyBorder="1" applyAlignment="1">
      <alignment horizontal="left"/>
    </xf>
    <xf numFmtId="44" fontId="26" fillId="2" borderId="21" xfId="6" applyFont="1" applyFill="1" applyBorder="1"/>
    <xf numFmtId="44" fontId="26" fillId="2" borderId="22" xfId="6" applyFont="1" applyFill="1" applyBorder="1"/>
    <xf numFmtId="0" fontId="8" fillId="0" borderId="27" xfId="2" applyFont="1" applyFill="1" applyBorder="1" applyAlignment="1">
      <alignment horizontal="left" vertical="center" wrapText="1" indent="1"/>
    </xf>
    <xf numFmtId="0" fontId="8" fillId="0" borderId="0" xfId="2" applyFont="1" applyFill="1" applyBorder="1" applyAlignment="1">
      <alignment horizontal="left" vertical="center" wrapText="1" indent="1"/>
    </xf>
    <xf numFmtId="164" fontId="13" fillId="0" borderId="0" xfId="0" applyNumberFormat="1" applyFont="1" applyAlignment="1" applyProtection="1">
      <alignment horizontal="right" vertical="center"/>
      <protection locked="0"/>
    </xf>
    <xf numFmtId="164" fontId="13" fillId="0" borderId="0" xfId="0" applyNumberFormat="1" applyFont="1" applyAlignment="1" applyProtection="1">
      <alignment vertical="center"/>
      <protection locked="0"/>
    </xf>
    <xf numFmtId="164" fontId="13" fillId="0" borderId="0" xfId="0" applyNumberFormat="1" applyFont="1" applyAlignment="1" applyProtection="1">
      <alignment vertical="center"/>
    </xf>
    <xf numFmtId="44" fontId="25" fillId="0" borderId="8" xfId="6" applyFont="1" applyBorder="1" applyProtection="1">
      <protection locked="0"/>
    </xf>
    <xf numFmtId="44" fontId="25" fillId="0" borderId="9" xfId="6" applyFont="1" applyBorder="1" applyProtection="1">
      <protection locked="0"/>
    </xf>
    <xf numFmtId="44" fontId="25" fillId="0" borderId="10" xfId="6" applyFont="1" applyBorder="1" applyProtection="1">
      <protection locked="0"/>
    </xf>
    <xf numFmtId="44" fontId="26" fillId="2" borderId="8" xfId="6" applyFont="1" applyFill="1" applyBorder="1"/>
    <xf numFmtId="44" fontId="26" fillId="0" borderId="11" xfId="6" applyFont="1" applyBorder="1"/>
    <xf numFmtId="44" fontId="26" fillId="0" borderId="12" xfId="6" applyFont="1" applyBorder="1"/>
    <xf numFmtId="0" fontId="26" fillId="2" borderId="8" xfId="0" applyFont="1" applyFill="1" applyBorder="1"/>
    <xf numFmtId="44" fontId="26" fillId="0" borderId="0" xfId="6" applyFont="1" applyBorder="1"/>
    <xf numFmtId="44" fontId="26" fillId="2" borderId="26" xfId="0" applyNumberFormat="1" applyFont="1" applyFill="1" applyBorder="1" applyAlignment="1"/>
    <xf numFmtId="0" fontId="17" fillId="3" borderId="0" xfId="0" applyFont="1" applyFill="1" applyBorder="1" applyAlignment="1">
      <alignment horizontal="center" vertical="center"/>
    </xf>
    <xf numFmtId="164" fontId="18" fillId="7" borderId="0" xfId="0" applyNumberFormat="1" applyFont="1" applyFill="1" applyBorder="1" applyAlignment="1" applyProtection="1">
      <alignment horizontal="center" vertical="center"/>
      <protection locked="0"/>
    </xf>
    <xf numFmtId="0" fontId="12" fillId="9" borderId="0" xfId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0" fillId="3" borderId="4" xfId="3" applyFont="1" applyFill="1" applyBorder="1" applyAlignment="1">
      <alignment horizontal="center" vertical="center"/>
    </xf>
    <xf numFmtId="0" fontId="10" fillId="3" borderId="7" xfId="3" applyFont="1" applyFill="1" applyBorder="1" applyAlignment="1">
      <alignment horizontal="center" vertical="center"/>
    </xf>
    <xf numFmtId="0" fontId="10" fillId="6" borderId="4" xfId="3" applyFont="1" applyFill="1" applyBorder="1" applyAlignment="1">
      <alignment horizontal="center" vertical="center"/>
    </xf>
    <xf numFmtId="0" fontId="10" fillId="6" borderId="5" xfId="3" applyFont="1" applyFill="1" applyBorder="1" applyAlignment="1">
      <alignment horizontal="center" vertical="center"/>
    </xf>
    <xf numFmtId="0" fontId="30" fillId="9" borderId="0" xfId="1" applyFont="1" applyFill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9" fillId="9" borderId="23" xfId="0" applyFont="1" applyFill="1" applyBorder="1" applyAlignment="1">
      <alignment horizontal="center"/>
    </xf>
    <xf numFmtId="0" fontId="29" fillId="9" borderId="24" xfId="0" applyFont="1" applyFill="1" applyBorder="1" applyAlignment="1">
      <alignment horizontal="center"/>
    </xf>
    <xf numFmtId="0" fontId="29" fillId="9" borderId="25" xfId="0" applyFont="1" applyFill="1" applyBorder="1" applyAlignment="1">
      <alignment horizontal="center"/>
    </xf>
    <xf numFmtId="3" fontId="27" fillId="9" borderId="11" xfId="0" applyNumberFormat="1" applyFont="1" applyFill="1" applyBorder="1" applyAlignment="1">
      <alignment horizontal="center"/>
    </xf>
    <xf numFmtId="44" fontId="25" fillId="0" borderId="12" xfId="6" applyFont="1" applyBorder="1" applyAlignment="1">
      <alignment horizontal="center"/>
    </xf>
    <xf numFmtId="44" fontId="25" fillId="0" borderId="15" xfId="6" applyFont="1" applyBorder="1" applyAlignment="1">
      <alignment horizontal="center"/>
    </xf>
    <xf numFmtId="44" fontId="32" fillId="0" borderId="19" xfId="6" applyFont="1" applyFill="1" applyBorder="1" applyAlignment="1">
      <alignment horizontal="center"/>
    </xf>
    <xf numFmtId="44" fontId="32" fillId="0" borderId="16" xfId="6" applyFont="1" applyFill="1" applyBorder="1" applyAlignment="1">
      <alignment horizontal="center"/>
    </xf>
  </cellXfs>
  <cellStyles count="9">
    <cellStyle name="Currency" xfId="6" builtinId="4"/>
    <cellStyle name="Currency 2" xfId="8"/>
    <cellStyle name="Date" xfId="5"/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Normal 2" xfId="7"/>
    <cellStyle name="Phone" xfId="4"/>
  </cellStyles>
  <dxfs count="5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Lucida Sans"/>
        <scheme val="minor"/>
      </font>
      <numFmt numFmtId="164" formatCode="&quot;$&quot;#,##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4" formatCode="&quot;$&quot;#,##0.00"/>
      <alignment horizontal="general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numFmt numFmtId="164" formatCode="&quot;$&quot;#,##0.00"/>
      <alignment horizontal="general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scheme val="maj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rgb="FFFF0000"/>
        <name val="Lucida Sans"/>
        <scheme val="minor"/>
      </font>
      <numFmt numFmtId="164" formatCode="&quot;$&quot;#,##0.00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right" vertical="center" textRotation="0" wrapText="0" indent="0" justifyLastLine="0" shrinkToFit="0" readingOrder="0"/>
      <protection locked="0" hidden="0"/>
    </dxf>
    <dxf>
      <font>
        <b val="0"/>
        <strike val="0"/>
        <outline val="0"/>
        <shadow val="0"/>
        <u val="none"/>
        <vertAlign val="baseline"/>
        <sz val="12"/>
        <color theme="1" tint="0.24994659260841701"/>
        <name val="Lucida Sans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/>
        <strike val="0"/>
        <outline val="0"/>
        <shadow val="0"/>
        <u val="none"/>
        <vertAlign val="baseline"/>
        <sz val="12"/>
        <color theme="1" tint="0.24994659260841701"/>
        <name val="Rockwell"/>
        <scheme val="major"/>
      </font>
      <alignment horizontal="general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ill>
        <patternFill>
          <bgColor theme="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TableStyle="TableStyleLight9" defaultPivotStyle="PivotStyleLight16">
    <tableStyle name="Address Book" pivot="0" count="5">
      <tableStyleElement type="wholeTable" dxfId="57"/>
      <tableStyleElement type="headerRow" dxfId="56"/>
      <tableStyleElement type="totalRow" dxfId="55"/>
      <tableStyleElement type="firstRowStripe" dxfId="54"/>
      <tableStyleElement type="secondRowStripe" dxfId="53"/>
    </tableStyle>
    <tableStyle name="Personal monthly budget" pivot="0" count="7">
      <tableStyleElement type="wholeTable" dxfId="52"/>
      <tableStyleElement type="headerRow" dxfId="51"/>
      <tableStyleElement type="totalRow" dxfId="50"/>
      <tableStyleElement type="firstColumn" dxfId="49"/>
      <tableStyleElement type="lastColumn" dxfId="48"/>
      <tableStyleElement type="firstRowStripe" dxfId="47"/>
      <tableStyleElement type="firstColumnStripe" dxfId="4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243831</xdr:colOff>
      <xdr:row>1</xdr:row>
      <xdr:rowOff>62333</xdr:rowOff>
    </xdr:from>
    <xdr:to>
      <xdr:col>1</xdr:col>
      <xdr:colOff>998739</xdr:colOff>
      <xdr:row>1</xdr:row>
      <xdr:rowOff>811027</xdr:rowOff>
    </xdr:to>
    <xdr:pic>
      <xdr:nvPicPr>
        <xdr:cNvPr id="2" name="Picture 1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44" y="236958"/>
          <a:ext cx="754908" cy="748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458033</xdr:colOff>
      <xdr:row>1</xdr:row>
      <xdr:rowOff>92777</xdr:rowOff>
    </xdr:from>
    <xdr:to>
      <xdr:col>7</xdr:col>
      <xdr:colOff>1212941</xdr:colOff>
      <xdr:row>1</xdr:row>
      <xdr:rowOff>841471</xdr:rowOff>
    </xdr:to>
    <xdr:pic>
      <xdr:nvPicPr>
        <xdr:cNvPr id="3" name="Picture 2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34346" y="267402"/>
          <a:ext cx="754908" cy="748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217170</xdr:colOff>
      <xdr:row>1</xdr:row>
      <xdr:rowOff>14287</xdr:rowOff>
    </xdr:from>
    <xdr:to>
      <xdr:col>4</xdr:col>
      <xdr:colOff>427681</xdr:colOff>
      <xdr:row>1</xdr:row>
      <xdr:rowOff>334622</xdr:rowOff>
    </xdr:to>
    <xdr:pic>
      <xdr:nvPicPr>
        <xdr:cNvPr id="4" name="Picture 3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3633" y="176212"/>
          <a:ext cx="210511" cy="320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1853143</xdr:colOff>
      <xdr:row>1</xdr:row>
      <xdr:rowOff>17461</xdr:rowOff>
    </xdr:from>
    <xdr:to>
      <xdr:col>0</xdr:col>
      <xdr:colOff>2063654</xdr:colOff>
      <xdr:row>1</xdr:row>
      <xdr:rowOff>337796</xdr:rowOff>
    </xdr:to>
    <xdr:pic>
      <xdr:nvPicPr>
        <xdr:cNvPr id="5" name="Picture 4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143" y="181503"/>
          <a:ext cx="210511" cy="320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Housing" displayName="Housing" ref="B13:E20" totalsRowCount="1" headerRowDxfId="38" dataDxfId="37" totalsRowDxfId="36">
  <autoFilter ref="B13:E19">
    <filterColumn colId="0" hiddenButton="1"/>
    <filterColumn colId="1" hiddenButton="1"/>
    <filterColumn colId="2" hiddenButton="1"/>
    <filterColumn colId="3" hiddenButton="1"/>
  </autoFilter>
  <tableColumns count="4">
    <tableColumn id="1" name="Projected Cost of Attendance for 2020-2021" totalsRowLabel="Estimated Cost of Attendance " dataDxfId="35" totalsRowDxfId="3"/>
    <tableColumn id="2" name="Projected Cost" totalsRowFunction="custom" dataDxfId="34" totalsRowDxfId="2">
      <totalsRowFormula>SUM(Housing[Projected Cost])</totalsRowFormula>
    </tableColumn>
    <tableColumn id="3" name="Actual Cost" totalsRowFunction="custom" dataDxfId="33" totalsRowDxfId="1">
      <totalsRowFormula>SUM(Housing[Actual Cost])</totalsRowFormula>
    </tableColumn>
    <tableColumn id="4" name="Difference" totalsRowFunction="custom" dataDxfId="32" totalsRowDxfId="0">
      <totalsRowFormula>Housing[[#Totals],[Projected Cost]]-D20</totalsRow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id="2" name="Entertainment" displayName="Entertainment" ref="G13:H20" totalsRowCount="1" headerRowDxfId="31" dataDxfId="30" totalsRowDxfId="29" headerRowCellStyle="Normal">
  <autoFilter ref="G13:H19">
    <filterColumn colId="0" hiddenButton="1"/>
    <filterColumn colId="1" hiddenButton="1"/>
  </autoFilter>
  <tableColumns count="2">
    <tableColumn id="1" name="Need-Based Grants and Scholarships " totalsRowLabel="Subtotal" dataDxfId="28" totalsRowDxfId="10"/>
    <tableColumn id="4" name="Amount Awarded" totalsRowFunction="sum" dataDxfId="27" totalsRowDxfId="9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id="3" name="Loans" displayName="Loans" ref="G22:H26" totalsRowCount="1" headerRowDxfId="26" dataDxfId="25" totalsRowDxfId="24">
  <autoFilter ref="G22:H25">
    <filterColumn colId="0" hiddenButton="1"/>
    <filterColumn colId="1" hiddenButton="1"/>
  </autoFilter>
  <tableColumns count="2">
    <tableColumn id="1" name="Work Options " totalsRowLabel="Subtotal" dataDxfId="23" totalsRowDxfId="5"/>
    <tableColumn id="2" name="Difference" totalsRowFunction="custom" dataDxfId="22" totalsRowDxfId="4">
      <totalsRowFormula>SUM(H23:H24)</totalsRow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id="4" name="Transportation" displayName="Transportation" ref="B22:E27" totalsRowCount="1" headerRowDxfId="21" dataDxfId="20" totalsRowDxfId="19">
  <autoFilter ref="B22:E26">
    <filterColumn colId="0" hiddenButton="1"/>
    <filterColumn colId="1" hiddenButton="1"/>
    <filterColumn colId="2" hiddenButton="1"/>
    <filterColumn colId="3" hiddenButton="1"/>
  </autoFilter>
  <tableColumns count="4">
    <tableColumn id="1" name="Loan Options " totalsRowLabel="Subtotal" dataDxfId="18" totalsRowDxfId="8"/>
    <tableColumn id="2" name="Column1" dataDxfId="17"/>
    <tableColumn id="3" name="Initial Offer " totalsRowFunction="custom" dataDxfId="16" totalsRowDxfId="7">
      <totalsRowFormula>SUM(Transportation[[Initial Offer ]])</totalsRowFormula>
    </tableColumn>
    <tableColumn id="4" name="  Borrowed" totalsRowFunction="sum" dataDxfId="15" totalsRowDxfId="6"/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autoPageBreaks="0" fitToPage="1"/>
  </sheetPr>
  <dimension ref="A1:J64"/>
  <sheetViews>
    <sheetView showGridLines="0" tabSelected="1" zoomScale="60" zoomScaleNormal="60" workbookViewId="0">
      <pane ySplit="2" topLeftCell="A5" activePane="bottomLeft" state="frozen"/>
      <selection pane="bottomLeft" activeCell="H15" sqref="H15"/>
    </sheetView>
  </sheetViews>
  <sheetFormatPr defaultRowHeight="12.75"/>
  <cols>
    <col min="1" max="1" width="2.64453125" style="3" customWidth="1"/>
    <col min="2" max="2" width="57.64453125" customWidth="1"/>
    <col min="3" max="3" width="18.41015625" customWidth="1"/>
    <col min="4" max="4" width="15.76171875" customWidth="1"/>
    <col min="5" max="5" width="12.46875" customWidth="1"/>
    <col min="6" max="6" width="2.64453125" customWidth="1"/>
    <col min="7" max="7" width="59.29296875" customWidth="1"/>
    <col min="8" max="8" width="19.87890625" customWidth="1"/>
    <col min="9" max="9" width="12.87890625" customWidth="1"/>
    <col min="10" max="10" width="17.64453125" customWidth="1"/>
    <col min="11" max="11" width="2.64453125" customWidth="1"/>
  </cols>
  <sheetData>
    <row r="1" spans="1:10" s="1" customFormat="1" ht="13.5">
      <c r="A1" s="2" t="s">
        <v>4</v>
      </c>
    </row>
    <row r="2" spans="1:10" s="1" customFormat="1" ht="71.25" customHeight="1">
      <c r="A2" s="14" t="s">
        <v>5</v>
      </c>
      <c r="B2" s="69" t="s">
        <v>54</v>
      </c>
      <c r="C2" s="69"/>
      <c r="D2" s="69"/>
      <c r="E2" s="69"/>
      <c r="F2" s="69"/>
      <c r="G2" s="69"/>
      <c r="H2" s="69"/>
      <c r="I2" s="23"/>
      <c r="J2" s="23"/>
    </row>
    <row r="3" spans="1:10">
      <c r="I3" s="24"/>
      <c r="J3" s="24"/>
    </row>
    <row r="4" spans="1:10" ht="24.95" customHeight="1">
      <c r="A4" s="3" t="s">
        <v>12</v>
      </c>
      <c r="B4" s="71" t="s">
        <v>19</v>
      </c>
      <c r="C4" s="72"/>
      <c r="D4" s="4"/>
      <c r="E4" s="54"/>
      <c r="F4" s="53"/>
      <c r="G4" s="73" t="s">
        <v>20</v>
      </c>
      <c r="H4" s="74"/>
      <c r="I4" s="24"/>
      <c r="J4" s="24"/>
    </row>
    <row r="5" spans="1:10" ht="24.95" customHeight="1">
      <c r="B5" s="6" t="s">
        <v>16</v>
      </c>
      <c r="C5" s="7">
        <f>Housing[[#Totals],[Projected Cost]]</f>
        <v>38896.93</v>
      </c>
      <c r="E5" s="54"/>
      <c r="F5" s="53"/>
      <c r="G5" s="16" t="s">
        <v>18</v>
      </c>
      <c r="H5" s="17">
        <f>Housing[[#Totals],[Actual Cost]]</f>
        <v>32396.93</v>
      </c>
      <c r="I5" s="5"/>
    </row>
    <row r="6" spans="1:10" ht="24.95" customHeight="1">
      <c r="B6" s="6" t="s">
        <v>17</v>
      </c>
      <c r="C6" s="7">
        <f>Entertainment[[#Totals],[Amount Awarded]]</f>
        <v>26115</v>
      </c>
      <c r="E6" s="54"/>
      <c r="F6" s="53"/>
      <c r="G6" s="16" t="s">
        <v>17</v>
      </c>
      <c r="H6" s="17">
        <f>Entertainment[[#Totals],[Amount Awarded]]</f>
        <v>26115</v>
      </c>
      <c r="I6" s="5"/>
    </row>
    <row r="7" spans="1:10" ht="24.95" customHeight="1">
      <c r="B7" s="6" t="s">
        <v>50</v>
      </c>
      <c r="C7" s="7">
        <f>Transportation[[#Totals],[Initial Offer ]]</f>
        <v>7594</v>
      </c>
      <c r="E7" s="54"/>
      <c r="F7" s="53"/>
      <c r="G7" s="16" t="s">
        <v>50</v>
      </c>
      <c r="H7" s="17">
        <f>Transportation[[#Totals],[  Borrowed]]</f>
        <v>0</v>
      </c>
      <c r="I7" s="5"/>
    </row>
    <row r="8" spans="1:10" ht="24.95" customHeight="1">
      <c r="B8" s="6" t="s">
        <v>53</v>
      </c>
      <c r="C8" s="7">
        <f>Loans[[#Totals],[Difference]]</f>
        <v>0</v>
      </c>
      <c r="E8" s="54"/>
      <c r="F8" s="53"/>
      <c r="G8" s="16" t="s">
        <v>53</v>
      </c>
      <c r="H8" s="17">
        <f>Loans[[#Totals],[Difference]]</f>
        <v>0</v>
      </c>
      <c r="I8" s="5"/>
    </row>
    <row r="9" spans="1:10" ht="24.95" customHeight="1">
      <c r="B9" s="6" t="s">
        <v>48</v>
      </c>
      <c r="C9" s="26">
        <f>C30</f>
        <v>0</v>
      </c>
      <c r="E9" s="54"/>
      <c r="F9" s="53"/>
      <c r="G9" s="16" t="s">
        <v>48</v>
      </c>
      <c r="H9" s="17">
        <f>C30</f>
        <v>0</v>
      </c>
      <c r="I9" s="5"/>
      <c r="J9" s="34"/>
    </row>
    <row r="10" spans="1:10" ht="24.95" customHeight="1">
      <c r="A10" s="3" t="s">
        <v>13</v>
      </c>
      <c r="B10" s="6" t="s">
        <v>15</v>
      </c>
      <c r="C10" s="8">
        <f>C5-(C6+C7+C8+C9)</f>
        <v>5187.93</v>
      </c>
      <c r="E10" s="54"/>
      <c r="F10" s="53"/>
      <c r="G10" s="16" t="s">
        <v>49</v>
      </c>
      <c r="H10" s="33">
        <f>H5-SUM(H6:H9)</f>
        <v>6281.93</v>
      </c>
      <c r="I10" s="5"/>
    </row>
    <row r="11" spans="1:10" ht="24.95" customHeight="1"/>
    <row r="13" spans="1:10" ht="24.95" customHeight="1">
      <c r="A13" s="3" t="s">
        <v>6</v>
      </c>
      <c r="B13" s="20" t="s">
        <v>21</v>
      </c>
      <c r="C13" s="27" t="s">
        <v>0</v>
      </c>
      <c r="D13" s="27" t="s">
        <v>1</v>
      </c>
      <c r="E13" s="27" t="s">
        <v>2</v>
      </c>
      <c r="F13" s="12"/>
      <c r="G13" s="11" t="s">
        <v>28</v>
      </c>
      <c r="H13" s="30" t="s">
        <v>42</v>
      </c>
    </row>
    <row r="14" spans="1:10" ht="24.95" customHeight="1">
      <c r="B14" s="9" t="s">
        <v>22</v>
      </c>
      <c r="C14" s="55">
        <v>15835.93</v>
      </c>
      <c r="D14" s="28">
        <f>Housing[[#This Row],[Projected Cost]]</f>
        <v>15835.93</v>
      </c>
      <c r="E14" s="29">
        <v>0</v>
      </c>
      <c r="F14" s="12"/>
      <c r="G14" s="9" t="s">
        <v>29</v>
      </c>
      <c r="H14" s="56">
        <v>4445</v>
      </c>
    </row>
    <row r="15" spans="1:10" ht="24.95" customHeight="1">
      <c r="B15" s="9" t="s">
        <v>23</v>
      </c>
      <c r="C15" s="55">
        <v>16748</v>
      </c>
      <c r="D15" s="55">
        <v>16561</v>
      </c>
      <c r="E15" s="29">
        <f>Housing[[#This Row],[Projected Cost]]-Housing[[#This Row],[Actual Cost]]</f>
        <v>187</v>
      </c>
      <c r="F15" s="12"/>
      <c r="G15" s="9" t="s">
        <v>30</v>
      </c>
      <c r="H15" s="56">
        <v>0</v>
      </c>
    </row>
    <row r="16" spans="1:10" ht="24.95" customHeight="1">
      <c r="B16" s="9" t="s">
        <v>24</v>
      </c>
      <c r="C16" s="55">
        <v>1361</v>
      </c>
      <c r="D16" s="55">
        <v>0</v>
      </c>
      <c r="E16" s="29">
        <f>Housing[[#This Row],[Projected Cost]]-Housing[[#This Row],[Actual Cost]]</f>
        <v>1361</v>
      </c>
      <c r="F16" s="12"/>
      <c r="G16" s="9" t="s">
        <v>31</v>
      </c>
      <c r="H16" s="56">
        <v>9100</v>
      </c>
    </row>
    <row r="17" spans="1:10" ht="24.95" customHeight="1">
      <c r="B17" s="9" t="s">
        <v>25</v>
      </c>
      <c r="C17" s="55">
        <v>736</v>
      </c>
      <c r="D17" s="55">
        <v>0</v>
      </c>
      <c r="E17" s="29">
        <f>Housing[[#This Row],[Projected Cost]]-Housing[[#This Row],[Actual Cost]]</f>
        <v>736</v>
      </c>
      <c r="F17" s="12"/>
      <c r="G17" s="9" t="s">
        <v>32</v>
      </c>
      <c r="H17" s="56">
        <v>12570</v>
      </c>
    </row>
    <row r="18" spans="1:10" ht="24.95" customHeight="1">
      <c r="B18" s="9" t="s">
        <v>52</v>
      </c>
      <c r="C18" s="55">
        <v>2668</v>
      </c>
      <c r="D18" s="55">
        <v>0</v>
      </c>
      <c r="E18" s="29">
        <v>2668</v>
      </c>
      <c r="F18" s="12"/>
      <c r="G18" s="9" t="s">
        <v>33</v>
      </c>
      <c r="H18" s="56"/>
    </row>
    <row r="19" spans="1:10" ht="24.95" customHeight="1">
      <c r="B19" s="9" t="s">
        <v>26</v>
      </c>
      <c r="C19" s="55">
        <v>1548</v>
      </c>
      <c r="D19" s="55">
        <v>0</v>
      </c>
      <c r="E19" s="29">
        <f>Housing[[#This Row],[Projected Cost]]-Housing[[#This Row],[Actual Cost]]</f>
        <v>1548</v>
      </c>
      <c r="F19" s="12"/>
      <c r="G19" s="9" t="s">
        <v>34</v>
      </c>
      <c r="H19" s="56"/>
    </row>
    <row r="20" spans="1:10" ht="24.95" customHeight="1">
      <c r="B20" s="19" t="s">
        <v>27</v>
      </c>
      <c r="C20" s="31">
        <f>SUM(Housing[Projected Cost])</f>
        <v>38896.93</v>
      </c>
      <c r="D20" s="31">
        <f>SUM(Housing[Actual Cost])</f>
        <v>32396.93</v>
      </c>
      <c r="E20" s="32">
        <f>Housing[[#Totals],[Projected Cost]]-D20</f>
        <v>6500</v>
      </c>
      <c r="F20" s="12"/>
      <c r="G20" s="13" t="s">
        <v>3</v>
      </c>
      <c r="H20" s="10">
        <f>SUBTOTAL(109,Entertainment[Amount Awarded])</f>
        <v>26115</v>
      </c>
    </row>
    <row r="21" spans="1:10" ht="24.95" customHeight="1">
      <c r="B21" s="70"/>
      <c r="C21" s="70"/>
      <c r="D21" s="70"/>
      <c r="E21" s="70"/>
      <c r="F21" s="12"/>
      <c r="G21" s="70"/>
      <c r="H21" s="70"/>
      <c r="I21" s="70"/>
      <c r="J21" s="70"/>
    </row>
    <row r="22" spans="1:10" ht="24.95" customHeight="1">
      <c r="B22" s="20" t="s">
        <v>35</v>
      </c>
      <c r="C22" s="21" t="s">
        <v>41</v>
      </c>
      <c r="D22" s="27" t="s">
        <v>36</v>
      </c>
      <c r="E22" s="27" t="s">
        <v>40</v>
      </c>
      <c r="F22" s="12"/>
      <c r="G22" s="11" t="s">
        <v>43</v>
      </c>
      <c r="H22" s="30" t="s">
        <v>2</v>
      </c>
    </row>
    <row r="23" spans="1:10" ht="24.95" customHeight="1">
      <c r="B23" s="9" t="s">
        <v>37</v>
      </c>
      <c r="C23" s="10"/>
      <c r="D23" s="56">
        <v>3500</v>
      </c>
      <c r="E23" s="56">
        <v>0</v>
      </c>
      <c r="F23" s="12"/>
      <c r="G23" s="9" t="s">
        <v>44</v>
      </c>
      <c r="H23" s="56">
        <v>0</v>
      </c>
    </row>
    <row r="24" spans="1:10" ht="24.95" customHeight="1">
      <c r="B24" s="9" t="s">
        <v>38</v>
      </c>
      <c r="C24" s="10"/>
      <c r="D24" s="56">
        <v>2000</v>
      </c>
      <c r="E24" s="56">
        <v>0</v>
      </c>
      <c r="F24" s="12"/>
      <c r="G24" s="9" t="s">
        <v>45</v>
      </c>
      <c r="H24" s="56">
        <v>0</v>
      </c>
    </row>
    <row r="25" spans="1:10" ht="24.95" customHeight="1">
      <c r="B25" s="9" t="s">
        <v>39</v>
      </c>
      <c r="C25" s="10"/>
      <c r="D25" s="56">
        <v>2094</v>
      </c>
      <c r="E25" s="56">
        <v>0</v>
      </c>
      <c r="F25" s="12"/>
      <c r="G25" s="9" t="s">
        <v>55</v>
      </c>
      <c r="H25" s="57">
        <f>Loans[[#Totals],[Difference]]/3</f>
        <v>0</v>
      </c>
    </row>
    <row r="26" spans="1:10" ht="24.95" customHeight="1">
      <c r="A26" s="3" t="s">
        <v>7</v>
      </c>
      <c r="B26" s="9" t="s">
        <v>51</v>
      </c>
      <c r="C26" s="10"/>
      <c r="D26" s="56"/>
      <c r="E26" s="56"/>
      <c r="F26" s="12"/>
      <c r="G26" s="22" t="s">
        <v>3</v>
      </c>
      <c r="H26" s="25">
        <f>SUM(H23:H24)</f>
        <v>0</v>
      </c>
    </row>
    <row r="27" spans="1:10" ht="24.95" customHeight="1">
      <c r="B27" s="19" t="s">
        <v>3</v>
      </c>
      <c r="D27" s="18">
        <f>SUM(Transportation[[Initial Offer ]])</f>
        <v>7594</v>
      </c>
      <c r="E27" s="10">
        <f>SUBTOTAL(109,Transportation[[  Borrowed]])</f>
        <v>0</v>
      </c>
    </row>
    <row r="28" spans="1:10" ht="24.95" customHeight="1"/>
    <row r="29" spans="1:10" ht="24.95" customHeight="1">
      <c r="B29" s="67" t="s">
        <v>46</v>
      </c>
      <c r="C29" s="67"/>
      <c r="D29" s="67"/>
      <c r="E29" s="67"/>
      <c r="F29" s="67"/>
      <c r="G29" s="67"/>
      <c r="H29" s="67"/>
    </row>
    <row r="30" spans="1:10" ht="24.95" customHeight="1">
      <c r="B30" s="15" t="s">
        <v>47</v>
      </c>
      <c r="C30" s="68">
        <v>0</v>
      </c>
      <c r="D30" s="68"/>
      <c r="E30" s="68"/>
      <c r="F30" s="68"/>
      <c r="G30" s="68"/>
      <c r="H30" s="68"/>
    </row>
    <row r="31" spans="1:10" ht="24.95" customHeight="1"/>
    <row r="32" spans="1:10" ht="43.15" customHeight="1"/>
    <row r="33" spans="1:1" ht="24.95" customHeight="1"/>
    <row r="34" spans="1:1" ht="24.95" customHeight="1"/>
    <row r="35" spans="1:1" ht="24.95" customHeight="1">
      <c r="A35" s="3" t="s">
        <v>14</v>
      </c>
    </row>
    <row r="36" spans="1:1" ht="24.95" customHeight="1"/>
    <row r="37" spans="1:1" ht="24.95" customHeight="1"/>
    <row r="38" spans="1:1" ht="24.95" customHeight="1"/>
    <row r="39" spans="1:1" ht="24.95" customHeight="1"/>
    <row r="40" spans="1:1" ht="24.95" customHeight="1"/>
    <row r="41" spans="1:1" ht="24.95" customHeight="1"/>
    <row r="42" spans="1:1" ht="24.95" customHeight="1">
      <c r="A42" s="3" t="s">
        <v>8</v>
      </c>
    </row>
    <row r="43" spans="1:1" ht="24.95" customHeight="1"/>
    <row r="44" spans="1:1" ht="24.95" customHeight="1"/>
    <row r="45" spans="1:1" ht="24.95" customHeight="1"/>
    <row r="46" spans="1:1" ht="24.95" customHeight="1"/>
    <row r="47" spans="1:1" ht="24.95" customHeight="1"/>
    <row r="48" spans="1:1" ht="24.95" customHeight="1">
      <c r="A48" s="3" t="s">
        <v>9</v>
      </c>
    </row>
    <row r="49" spans="1:1" ht="24.95" customHeight="1"/>
    <row r="50" spans="1:1" ht="24.95" customHeight="1"/>
    <row r="51" spans="1:1" ht="24.95" customHeight="1"/>
    <row r="52" spans="1:1" ht="24.95" customHeight="1"/>
    <row r="53" spans="1:1" ht="24.95" customHeight="1"/>
    <row r="54" spans="1:1" ht="24.95" customHeight="1"/>
    <row r="55" spans="1:1" ht="24.95" customHeight="1"/>
    <row r="56" spans="1:1" ht="24.95" customHeight="1">
      <c r="A56" s="3" t="s">
        <v>10</v>
      </c>
    </row>
    <row r="57" spans="1:1" ht="24.95" customHeight="1"/>
    <row r="58" spans="1:1" ht="24.95" customHeight="1"/>
    <row r="59" spans="1:1" ht="24.95" customHeight="1">
      <c r="A59" s="3" t="s">
        <v>11</v>
      </c>
    </row>
    <row r="60" spans="1:1" ht="24.95" customHeight="1"/>
    <row r="61" spans="1:1" ht="24.95" customHeight="1"/>
    <row r="62" spans="1:1" ht="24.95" customHeight="1"/>
    <row r="63" spans="1:1" ht="24.95" customHeight="1"/>
    <row r="64" spans="1:1" ht="24.95" customHeight="1"/>
  </sheetData>
  <sheetProtection algorithmName="SHA-512" hashValue="NTAfhY1mFDvIfzjrLg3ZK6t5LKjtoVeBfVV7mBNHQYlEHgK+QsVrLsfmioEaDNLTK9ePg0s2tL1kpikGmELABw==" saltValue="Ud0lY+7AkHcdDVPm/+BxCA==" spinCount="100000" sheet="1" objects="1" scenarios="1"/>
  <mergeCells count="7">
    <mergeCell ref="B29:H29"/>
    <mergeCell ref="C30:H30"/>
    <mergeCell ref="B2:H2"/>
    <mergeCell ref="G21:J21"/>
    <mergeCell ref="B21:E21"/>
    <mergeCell ref="B4:C4"/>
    <mergeCell ref="G4:H4"/>
  </mergeCells>
  <conditionalFormatting sqref="H10">
    <cfRule type="cellIs" dxfId="45" priority="1" operator="greaterThan">
      <formula>0</formula>
    </cfRule>
    <cfRule type="cellIs" dxfId="44" priority="2" operator="lessThan">
      <formula>0</formula>
    </cfRule>
    <cfRule type="cellIs" dxfId="43" priority="3" operator="lessThan">
      <formula>-628</formula>
    </cfRule>
    <cfRule type="cellIs" dxfId="42" priority="4" operator="lessThan">
      <formula>0</formula>
    </cfRule>
    <cfRule type="cellIs" dxfId="41" priority="5" operator="greaterThan">
      <formula>0</formula>
    </cfRule>
    <cfRule type="aboveAverage" dxfId="40" priority="6"/>
    <cfRule type="cellIs" dxfId="39" priority="7" operator="greaterThan">
      <formula>0</formula>
    </cfRule>
  </conditionalFormatting>
  <dataValidations count="11">
    <dataValidation allowBlank="1" showInputMessage="1" showErrorMessage="1" prompt="Create a Personal Monthly Budget in this worksheet. Helpful instructions on how to use this worksheet are in cells in this column. Arrow down to get started." sqref="A1"/>
    <dataValidation allowBlank="1" showInputMessage="1" showErrorMessage="1" prompt="Title of this worksheet is in cell C2. Next instruction is in cell A4." sqref="A2"/>
    <dataValidation allowBlank="1" showInputMessage="1" showErrorMessage="1" prompt="Projected Monthly Income label is in cell at right. Enter Income 1 in cell C5 and Extra Income in C6 to calculate Total monthly income in C7. Next instruction is in cell A7." sqref="A4"/>
    <dataValidation allowBlank="1" showInputMessage="1" showErrorMessage="1" prompt="Projected Balance is auto calculated in cell H4, Actual Balance in H6, and Difference in H8. Next instruction is in cell A9." sqref="A10"/>
    <dataValidation allowBlank="1" showInputMessage="1" showErrorMessage="1" prompt="Enter details in Housing table starting in cell at right and in Entertainment table starting in cell G14. Next instruction is in cell A27." sqref="A13"/>
    <dataValidation allowBlank="1" showInputMessage="1" showErrorMessage="1" prompt="Enter details in Transportation table starting in cell at right and in Loans table starting in cell G26. Next instruction is in cell A37." sqref="A26"/>
    <dataValidation allowBlank="1" showInputMessage="1" showErrorMessage="1" prompt="Enter details in Insurance table starting in cell at right and in Taxes table starting in cell G35. Next instruction is in cell A44." sqref="A35"/>
    <dataValidation allowBlank="1" showInputMessage="1" showErrorMessage="1" prompt="Enter details in Food table starting in cell at right and in Savings table starting in cell G42. Next instruction is in cell A50." sqref="A42"/>
    <dataValidation allowBlank="1" showInputMessage="1" showErrorMessage="1" prompt="Enter details in Pets table starting in cell at right and in Gifts table starting in cell G48. Next instruction is in cell A58." sqref="A48"/>
    <dataValidation allowBlank="1" showInputMessage="1" showErrorMessage="1" prompt="Enter details in Personal Care table starting in cell at right and in Legal table starting in cell G54. Next instruction is in cell A61." sqref="A56"/>
    <dataValidation allowBlank="1" showInputMessage="1" showErrorMessage="1" prompt="Total Projected Cost is auto calculated in cell J61, Total Actual Cost in J63, and Total Difference in J65." sqref="A59"/>
  </dataValidations>
  <printOptions horizontalCentered="1"/>
  <pageMargins left="0.4" right="0.4" top="0.4" bottom="0.4" header="0.3" footer="0.3"/>
  <pageSetup scale="81" fitToHeight="0" orientation="portrait" r:id="rId1"/>
  <headerFooter differentFirst="1">
    <oddFooter>Page &amp;P of &amp;N</oddFooter>
  </headerFooter>
  <drawing r:id="rId2"/>
  <tableParts count="4"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3"/>
  <sheetViews>
    <sheetView workbookViewId="0">
      <pane ySplit="2" topLeftCell="A6" activePane="bottomLeft" state="frozen"/>
      <selection pane="bottomLeft" activeCell="J25" sqref="J25"/>
    </sheetView>
  </sheetViews>
  <sheetFormatPr defaultRowHeight="12.75"/>
  <cols>
    <col min="1" max="1" width="41.87890625" bestFit="1" customWidth="1"/>
    <col min="2" max="3" width="11.52734375" bestFit="1" customWidth="1"/>
    <col min="4" max="4" width="8.64453125" bestFit="1" customWidth="1"/>
    <col min="5" max="7" width="9" bestFit="1" customWidth="1"/>
  </cols>
  <sheetData>
    <row r="2" spans="1:7" ht="30.75" customHeight="1">
      <c r="A2" s="75" t="s">
        <v>87</v>
      </c>
      <c r="B2" s="75"/>
      <c r="C2" s="75"/>
      <c r="D2" s="75"/>
      <c r="E2" s="75"/>
      <c r="F2" s="75"/>
      <c r="G2" s="75"/>
    </row>
    <row r="3" spans="1:7" ht="13.5">
      <c r="A3" s="76"/>
      <c r="B3" s="76"/>
      <c r="C3" s="76"/>
      <c r="D3" s="76"/>
      <c r="E3" s="76"/>
      <c r="F3" s="76"/>
      <c r="G3" s="76"/>
    </row>
    <row r="4" spans="1:7" ht="13.5">
      <c r="A4" s="41" t="s">
        <v>16</v>
      </c>
      <c r="B4" s="42" t="s">
        <v>56</v>
      </c>
      <c r="C4" s="42" t="s">
        <v>57</v>
      </c>
      <c r="D4" s="42" t="s">
        <v>58</v>
      </c>
      <c r="E4" s="42" t="s">
        <v>59</v>
      </c>
      <c r="F4" s="42" t="s">
        <v>60</v>
      </c>
      <c r="G4" s="42" t="s">
        <v>61</v>
      </c>
    </row>
    <row r="5" spans="1:7" ht="13.5">
      <c r="A5" s="39" t="s">
        <v>88</v>
      </c>
      <c r="B5" s="80"/>
      <c r="C5" s="80"/>
      <c r="D5" s="80"/>
      <c r="E5" s="80"/>
      <c r="F5" s="80"/>
      <c r="G5" s="80"/>
    </row>
    <row r="6" spans="1:7" ht="13.5">
      <c r="A6" s="35" t="s">
        <v>62</v>
      </c>
      <c r="B6" s="58">
        <v>14836</v>
      </c>
      <c r="C6" s="58">
        <v>52283</v>
      </c>
      <c r="D6" s="58">
        <v>0</v>
      </c>
      <c r="E6" s="58">
        <v>0</v>
      </c>
      <c r="F6" s="58">
        <v>0</v>
      </c>
      <c r="G6" s="58">
        <v>0</v>
      </c>
    </row>
    <row r="7" spans="1:7" ht="13.5">
      <c r="A7" s="35" t="s">
        <v>63</v>
      </c>
      <c r="B7" s="58">
        <v>13000</v>
      </c>
      <c r="C7" s="58">
        <v>14348</v>
      </c>
      <c r="D7" s="58">
        <v>0</v>
      </c>
      <c r="E7" s="58">
        <v>0</v>
      </c>
      <c r="F7" s="58">
        <v>0</v>
      </c>
      <c r="G7" s="58">
        <v>0</v>
      </c>
    </row>
    <row r="8" spans="1:7" ht="13.5">
      <c r="A8" s="35" t="s">
        <v>64</v>
      </c>
      <c r="B8" s="58">
        <v>1700</v>
      </c>
      <c r="C8" s="58">
        <v>1200</v>
      </c>
      <c r="D8" s="58">
        <v>0</v>
      </c>
      <c r="E8" s="58">
        <v>0</v>
      </c>
      <c r="F8" s="58">
        <v>0</v>
      </c>
      <c r="G8" s="58">
        <v>0</v>
      </c>
    </row>
    <row r="9" spans="1:7" ht="13.5">
      <c r="A9" s="35" t="s">
        <v>65</v>
      </c>
      <c r="B9" s="58">
        <v>1900</v>
      </c>
      <c r="C9" s="58">
        <v>1300</v>
      </c>
      <c r="D9" s="58">
        <v>0</v>
      </c>
      <c r="E9" s="58">
        <v>0</v>
      </c>
      <c r="F9" s="58">
        <v>0</v>
      </c>
      <c r="G9" s="58">
        <v>0</v>
      </c>
    </row>
    <row r="10" spans="1:7" ht="13.5">
      <c r="A10" s="35" t="s">
        <v>66</v>
      </c>
      <c r="B10" s="58">
        <v>900</v>
      </c>
      <c r="C10" s="58">
        <v>600</v>
      </c>
      <c r="D10" s="58">
        <v>0</v>
      </c>
      <c r="E10" s="58">
        <v>0</v>
      </c>
      <c r="F10" s="58">
        <v>0</v>
      </c>
      <c r="G10" s="58">
        <v>0</v>
      </c>
    </row>
    <row r="11" spans="1:7" ht="13.9" thickBot="1">
      <c r="A11" s="35" t="s">
        <v>67</v>
      </c>
      <c r="B11" s="59">
        <v>0</v>
      </c>
      <c r="C11" s="59">
        <f>SUM(B11)</f>
        <v>0</v>
      </c>
      <c r="D11" s="59">
        <f>SUM(C11)</f>
        <v>0</v>
      </c>
      <c r="E11" s="59">
        <f>SUM(D11)</f>
        <v>0</v>
      </c>
      <c r="F11" s="59">
        <f>SUM(E11)</f>
        <v>0</v>
      </c>
      <c r="G11" s="59">
        <f>SUM(F11)</f>
        <v>0</v>
      </c>
    </row>
    <row r="12" spans="1:7" ht="13.9" thickBot="1">
      <c r="A12" s="47" t="s">
        <v>68</v>
      </c>
      <c r="B12" s="51">
        <f>B6+B7+B8+B9+B10+B11</f>
        <v>32336</v>
      </c>
      <c r="C12" s="51">
        <f>SUM(C6:C11)</f>
        <v>69731</v>
      </c>
      <c r="D12" s="51">
        <f>SUM(D6:D11)</f>
        <v>0</v>
      </c>
      <c r="E12" s="51">
        <f>SUM(E6:E11)</f>
        <v>0</v>
      </c>
      <c r="F12" s="51">
        <f>SUM(F6:F11)</f>
        <v>0</v>
      </c>
      <c r="G12" s="52">
        <f>SUM(G6:G11)</f>
        <v>0</v>
      </c>
    </row>
    <row r="13" spans="1:7" ht="13.15" thickBot="1">
      <c r="A13" s="77" t="s">
        <v>69</v>
      </c>
      <c r="B13" s="78"/>
      <c r="C13" s="78"/>
      <c r="D13" s="78"/>
      <c r="E13" s="78"/>
      <c r="F13" s="78"/>
      <c r="G13" s="79"/>
    </row>
    <row r="14" spans="1:7" ht="13.5">
      <c r="A14" s="40" t="s">
        <v>70</v>
      </c>
      <c r="B14" s="60">
        <v>5670</v>
      </c>
      <c r="C14" s="60">
        <v>9000</v>
      </c>
      <c r="D14" s="60">
        <v>0</v>
      </c>
      <c r="E14" s="60">
        <v>0</v>
      </c>
      <c r="F14" s="60">
        <v>0</v>
      </c>
      <c r="G14" s="60">
        <v>0</v>
      </c>
    </row>
    <row r="15" spans="1:7" ht="13.5">
      <c r="A15" s="40" t="s">
        <v>83</v>
      </c>
      <c r="B15" s="58">
        <v>1500</v>
      </c>
      <c r="C15" s="58">
        <v>2500</v>
      </c>
      <c r="D15" s="58">
        <v>0</v>
      </c>
      <c r="E15" s="58">
        <v>0</v>
      </c>
      <c r="F15" s="58">
        <v>0</v>
      </c>
      <c r="G15" s="58">
        <v>0</v>
      </c>
    </row>
    <row r="16" spans="1:7" ht="13.5">
      <c r="A16" s="40" t="s">
        <v>71</v>
      </c>
      <c r="B16" s="58">
        <v>13770</v>
      </c>
      <c r="C16" s="58">
        <v>31000</v>
      </c>
      <c r="D16" s="58">
        <v>0</v>
      </c>
      <c r="E16" s="58">
        <v>0</v>
      </c>
      <c r="F16" s="58">
        <v>0</v>
      </c>
      <c r="G16" s="58">
        <v>0</v>
      </c>
    </row>
    <row r="17" spans="1:7" ht="13.5">
      <c r="A17" s="40" t="s">
        <v>72</v>
      </c>
      <c r="B17" s="58">
        <v>5500</v>
      </c>
      <c r="C17" s="58">
        <v>19211</v>
      </c>
      <c r="D17" s="58">
        <v>0</v>
      </c>
      <c r="E17" s="58">
        <v>0</v>
      </c>
      <c r="F17" s="58">
        <v>0</v>
      </c>
      <c r="G17" s="58">
        <v>0</v>
      </c>
    </row>
    <row r="18" spans="1:7" ht="13.9" thickBot="1">
      <c r="A18" s="40" t="s">
        <v>73</v>
      </c>
      <c r="B18" s="59">
        <v>5000</v>
      </c>
      <c r="C18" s="59">
        <v>3000</v>
      </c>
      <c r="D18" s="59">
        <v>0</v>
      </c>
      <c r="E18" s="59">
        <v>0</v>
      </c>
      <c r="F18" s="59">
        <v>0</v>
      </c>
      <c r="G18" s="59">
        <v>0</v>
      </c>
    </row>
    <row r="19" spans="1:7" ht="13.9" thickBot="1">
      <c r="A19" s="50" t="s">
        <v>74</v>
      </c>
      <c r="B19" s="51">
        <f t="shared" ref="B19:G19" si="0">SUM(B14:B18)</f>
        <v>31440</v>
      </c>
      <c r="C19" s="51">
        <f t="shared" si="0"/>
        <v>64711</v>
      </c>
      <c r="D19" s="51">
        <f t="shared" si="0"/>
        <v>0</v>
      </c>
      <c r="E19" s="51">
        <f t="shared" si="0"/>
        <v>0</v>
      </c>
      <c r="F19" s="51">
        <f t="shared" si="0"/>
        <v>0</v>
      </c>
      <c r="G19" s="52">
        <f t="shared" si="0"/>
        <v>0</v>
      </c>
    </row>
    <row r="20" spans="1:7" ht="13.5">
      <c r="A20" s="36"/>
      <c r="B20" s="37"/>
      <c r="C20" s="37"/>
      <c r="D20" s="37"/>
      <c r="E20" s="37"/>
      <c r="F20" s="37"/>
      <c r="G20" s="37"/>
    </row>
    <row r="21" spans="1:7" ht="13.5">
      <c r="A21" s="35" t="s">
        <v>84</v>
      </c>
      <c r="B21" s="58">
        <v>5500</v>
      </c>
      <c r="C21" s="58">
        <v>5000</v>
      </c>
      <c r="D21" s="58">
        <v>0</v>
      </c>
      <c r="E21" s="58">
        <v>0</v>
      </c>
      <c r="F21" s="58">
        <v>0</v>
      </c>
      <c r="G21" s="58">
        <v>0</v>
      </c>
    </row>
    <row r="22" spans="1:7" ht="13.5">
      <c r="A22" s="35" t="s">
        <v>85</v>
      </c>
      <c r="B22" s="58">
        <v>4121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ht="13.5">
      <c r="A23" s="35" t="s">
        <v>75</v>
      </c>
      <c r="B23" s="59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ht="13.5">
      <c r="A24" s="35" t="s">
        <v>76</v>
      </c>
      <c r="B24" s="59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ht="13.5">
      <c r="A25" s="35" t="s">
        <v>77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ht="13.5">
      <c r="A26" s="64" t="s">
        <v>78</v>
      </c>
      <c r="B26" s="61">
        <f t="shared" ref="B26:G26" si="1">SUM(B21:B25)</f>
        <v>9621</v>
      </c>
      <c r="C26" s="61">
        <f t="shared" si="1"/>
        <v>5000</v>
      </c>
      <c r="D26" s="61">
        <f t="shared" si="1"/>
        <v>0</v>
      </c>
      <c r="E26" s="61">
        <f t="shared" si="1"/>
        <v>0</v>
      </c>
      <c r="F26" s="61">
        <f t="shared" si="1"/>
        <v>0</v>
      </c>
      <c r="G26" s="61">
        <f t="shared" si="1"/>
        <v>0</v>
      </c>
    </row>
    <row r="27" spans="1:7" ht="13.5">
      <c r="A27" s="38"/>
      <c r="B27" s="65"/>
      <c r="C27" s="62"/>
      <c r="D27" s="62"/>
      <c r="E27" s="62"/>
      <c r="F27" s="62"/>
      <c r="G27" s="63"/>
    </row>
    <row r="28" spans="1:7" ht="13.9" thickBot="1">
      <c r="A28" s="35" t="s">
        <v>86</v>
      </c>
      <c r="B28" s="58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ht="13.9" thickBot="1">
      <c r="A29" s="47" t="s">
        <v>79</v>
      </c>
      <c r="B29" s="66">
        <f t="shared" ref="B29:G29" si="2">B19+B26</f>
        <v>41061</v>
      </c>
      <c r="C29" s="48">
        <f t="shared" si="2"/>
        <v>69711</v>
      </c>
      <c r="D29" s="48">
        <f t="shared" si="2"/>
        <v>0</v>
      </c>
      <c r="E29" s="48">
        <f t="shared" si="2"/>
        <v>0</v>
      </c>
      <c r="F29" s="48">
        <f t="shared" si="2"/>
        <v>0</v>
      </c>
      <c r="G29" s="49">
        <f t="shared" si="2"/>
        <v>0</v>
      </c>
    </row>
    <row r="30" spans="1:7" ht="13.5" customHeight="1">
      <c r="A30" s="46" t="s">
        <v>80</v>
      </c>
      <c r="B30" s="83">
        <f>B29-B12</f>
        <v>8725</v>
      </c>
      <c r="C30" s="83">
        <f t="shared" ref="C30:G30" si="3">C12-C29</f>
        <v>20</v>
      </c>
      <c r="D30" s="83">
        <f t="shared" si="3"/>
        <v>0</v>
      </c>
      <c r="E30" s="83">
        <f t="shared" si="3"/>
        <v>0</v>
      </c>
      <c r="F30" s="83">
        <f t="shared" si="3"/>
        <v>0</v>
      </c>
      <c r="G30" s="83">
        <f t="shared" si="3"/>
        <v>0</v>
      </c>
    </row>
    <row r="31" spans="1:7" ht="13.5" customHeight="1" thickBot="1">
      <c r="A31" s="45" t="s">
        <v>89</v>
      </c>
      <c r="B31" s="84"/>
      <c r="C31" s="84"/>
      <c r="D31" s="84"/>
      <c r="E31" s="84"/>
      <c r="F31" s="84"/>
      <c r="G31" s="84"/>
    </row>
    <row r="32" spans="1:7" ht="13.5" customHeight="1">
      <c r="A32" s="43" t="s">
        <v>81</v>
      </c>
      <c r="B32" s="81">
        <f>SUM(B30:B30)</f>
        <v>8725</v>
      </c>
      <c r="C32" s="81">
        <f t="shared" ref="C32:G32" si="4">SUM(C30:C30)</f>
        <v>20</v>
      </c>
      <c r="D32" s="81">
        <f t="shared" si="4"/>
        <v>0</v>
      </c>
      <c r="E32" s="81">
        <f t="shared" si="4"/>
        <v>0</v>
      </c>
      <c r="F32" s="81">
        <f t="shared" si="4"/>
        <v>0</v>
      </c>
      <c r="G32" s="81">
        <f t="shared" si="4"/>
        <v>0</v>
      </c>
    </row>
    <row r="33" spans="1:7" ht="13.5" customHeight="1" thickBot="1">
      <c r="A33" s="44" t="s">
        <v>82</v>
      </c>
      <c r="B33" s="82"/>
      <c r="C33" s="82"/>
      <c r="D33" s="82"/>
      <c r="E33" s="82"/>
      <c r="F33" s="82"/>
      <c r="G33" s="82"/>
    </row>
  </sheetData>
  <sheetProtection algorithmName="SHA-512" hashValue="vbYFrNgi7jw10Bq9fn5gkaD0LdjW3rNv63Kgg8C5xSjKOqjY7n/SjRotXER0AQ6pnIjxGQCwe7tiZOzY0ctmZQ==" saltValue="e56D1XPUzd8KsFcRf6k6ig==" spinCount="100000" sheet="1" objects="1" scenarios="1"/>
  <mergeCells count="16">
    <mergeCell ref="A2:G2"/>
    <mergeCell ref="A3:G3"/>
    <mergeCell ref="A13:G13"/>
    <mergeCell ref="B5:G5"/>
    <mergeCell ref="B32:B33"/>
    <mergeCell ref="C32:C33"/>
    <mergeCell ref="D32:D33"/>
    <mergeCell ref="E32:E33"/>
    <mergeCell ref="F32:F33"/>
    <mergeCell ref="G32:G33"/>
    <mergeCell ref="B30:B31"/>
    <mergeCell ref="C30:C31"/>
    <mergeCell ref="D30:D31"/>
    <mergeCell ref="E30:E31"/>
    <mergeCell ref="F30:F31"/>
    <mergeCell ref="G30:G31"/>
  </mergeCells>
  <conditionalFormatting sqref="B30:G31">
    <cfRule type="cellIs" dxfId="14" priority="4" operator="lessThan">
      <formula>0</formula>
    </cfRule>
    <cfRule type="cellIs" dxfId="13" priority="3" operator="greaterThan">
      <formula>0</formula>
    </cfRule>
    <cfRule type="cellIs" dxfId="12" priority="1" operator="greaterThan">
      <formula>0</formula>
    </cfRule>
  </conditionalFormatting>
  <conditionalFormatting sqref="B30:G31">
    <cfRule type="cellIs" dxfId="11" priority="2" operator="lessThan">
      <formula>0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00D6369F-E7E4-4C61-9F47-33FFE80F8E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46AF36-0E29-43D5-9042-907F679B35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E4917D-B4E2-41EC-A344-CAB929C318ED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71af3243-3dd4-4a8d-8c0d-dd76da1f02a5"/>
    <ds:schemaRef ds:uri="http://schemas.microsoft.com/office/2006/documentManagement/types"/>
    <ds:schemaRef ds:uri="http://purl.org/dc/dcmitype/"/>
    <ds:schemaRef ds:uri="16c05727-aa75-4e4a-9b5f-8a80a1165891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 of Attendance </vt:lpstr>
      <vt:lpstr>Comparing the Cost of Attend.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2019-03-18T20:41:36Z</dcterms:created>
  <dcterms:modified xsi:type="dcterms:W3CDTF">2021-03-31T22:15:32Z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